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l mio Drive\Scuola - Francesca Vanoli\2021-22\Comunicazioni\RSU\02 - 07-10-2021\Proposta ripartizione risorse 2020\"/>
    </mc:Choice>
  </mc:AlternateContent>
  <bookViews>
    <workbookView xWindow="-30" yWindow="45" windowWidth="13650" windowHeight="10905" activeTab="2"/>
  </bookViews>
  <sheets>
    <sheet name="MOF" sheetId="7" r:id="rId1"/>
    <sheet name="DOCENTI" sheetId="4" r:id="rId2"/>
    <sheet name="ATA" sheetId="13" r:id="rId3"/>
  </sheets>
  <calcPr calcId="162913"/>
</workbook>
</file>

<file path=xl/calcChain.xml><?xml version="1.0" encoding="utf-8"?>
<calcChain xmlns="http://schemas.openxmlformats.org/spreadsheetml/2006/main">
  <c r="D23" i="13" l="1"/>
  <c r="D9" i="13" l="1"/>
  <c r="D39" i="4" l="1"/>
  <c r="E46" i="4"/>
  <c r="E45" i="4"/>
  <c r="E36" i="4"/>
  <c r="E35" i="4"/>
  <c r="D22" i="13" l="1"/>
  <c r="E34" i="4" l="1"/>
  <c r="D24" i="13"/>
  <c r="D21" i="13"/>
  <c r="D13" i="13"/>
  <c r="D12" i="13"/>
  <c r="D11" i="13"/>
  <c r="D10" i="13"/>
  <c r="D8" i="13"/>
  <c r="E54" i="4"/>
  <c r="E53" i="4"/>
  <c r="E56" i="4" s="1"/>
  <c r="D56" i="4" s="1"/>
  <c r="E29" i="4"/>
  <c r="E76" i="4"/>
  <c r="E75" i="4"/>
  <c r="E74" i="4"/>
  <c r="E73" i="4"/>
  <c r="E72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4" i="7"/>
  <c r="B5" i="4" s="1"/>
  <c r="F4" i="7"/>
  <c r="E9" i="7"/>
  <c r="B9" i="4" s="1"/>
  <c r="B11" i="7"/>
  <c r="E8" i="7"/>
  <c r="B7" i="4" s="1"/>
  <c r="B59" i="4" s="1"/>
  <c r="E7" i="7"/>
  <c r="B6" i="4" s="1"/>
  <c r="E5" i="7"/>
  <c r="F6" i="7"/>
  <c r="C4" i="13" s="1"/>
  <c r="B19" i="13" s="1"/>
  <c r="E62" i="4"/>
  <c r="E61" i="4"/>
  <c r="E64" i="4" s="1"/>
  <c r="E37" i="4"/>
  <c r="E44" i="4"/>
  <c r="E48" i="4" s="1"/>
  <c r="E39" i="4" l="1"/>
  <c r="E67" i="4" s="1"/>
  <c r="E81" i="4" s="1"/>
  <c r="E78" i="4"/>
  <c r="C39" i="4"/>
  <c r="C48" i="4" s="1"/>
  <c r="F11" i="7"/>
  <c r="B4" i="13"/>
  <c r="D4" i="13" s="1"/>
  <c r="C42" i="4"/>
  <c r="E11" i="7"/>
  <c r="D14" i="13"/>
  <c r="B8" i="4"/>
  <c r="D25" i="13"/>
  <c r="B11" i="4" l="1"/>
  <c r="B70" i="4"/>
  <c r="D78" i="4"/>
  <c r="D48" i="4" s="1"/>
  <c r="D11" i="4"/>
  <c r="C78" i="4" l="1"/>
</calcChain>
</file>

<file path=xl/sharedStrings.xml><?xml version="1.0" encoding="utf-8"?>
<sst xmlns="http://schemas.openxmlformats.org/spreadsheetml/2006/main" count="136" uniqueCount="85">
  <si>
    <t>DESCRIZIONE</t>
  </si>
  <si>
    <t>TOTALE</t>
  </si>
  <si>
    <t>QUOTA</t>
  </si>
  <si>
    <t>N. CS</t>
  </si>
  <si>
    <t>N. DOCENTI</t>
  </si>
  <si>
    <t>PROPOSTA DI RIPARTIZIONE FIS - QUOTA ATA</t>
  </si>
  <si>
    <t>PROPOSTA DI RIPARTIZIONE FIS - QUOTA DOCENTI</t>
  </si>
  <si>
    <t>Coordinatori di una classe</t>
  </si>
  <si>
    <t>Docente somministrazione test AMP</t>
  </si>
  <si>
    <t>Docenti formulazione orario</t>
  </si>
  <si>
    <t>Commissioni di lavoro del collegio n. ore:</t>
  </si>
  <si>
    <t>N. ORE</t>
  </si>
  <si>
    <t>FS BES</t>
  </si>
  <si>
    <t>FS Orientamento</t>
  </si>
  <si>
    <t xml:space="preserve">FS INVALSI – Autovalutazione </t>
  </si>
  <si>
    <t>Preposti</t>
  </si>
  <si>
    <t>FIS</t>
  </si>
  <si>
    <t>Collaboratore del Dirigente con coordinamento primarie + INVALSI primarie, gestione registro elettronico primarie</t>
  </si>
  <si>
    <t>Responsabili laboratori Informatica</t>
  </si>
  <si>
    <t>Progetto alfabetizzazione lingua inglese (scuola dell’infanzia)</t>
  </si>
  <si>
    <t>ASPP+preposto Frattini</t>
  </si>
  <si>
    <t>Docente gestione strumenti informatici + gestione sito (Frattini) + Animatore Digitale</t>
  </si>
  <si>
    <t>Nucleo PNSD</t>
  </si>
  <si>
    <t>TOT.</t>
  </si>
  <si>
    <t>attività di insegnamento per recupero/potenziamento (preparazione alunni KET/PET, ECDL, altre attività di insegnamento, supporto alunni BES, corsi di recupero)</t>
  </si>
  <si>
    <t>Funzioni Strumentali</t>
  </si>
  <si>
    <t>Incarichi specific ATA</t>
  </si>
  <si>
    <t>Fondi aree FFI</t>
  </si>
  <si>
    <t>Importo</t>
  </si>
  <si>
    <t>TOT:</t>
  </si>
  <si>
    <t>TOTALE MOF:</t>
  </si>
  <si>
    <t>1. Personale Docente</t>
  </si>
  <si>
    <t>1.a Supporto al Dirigente Scolastico e al modello organizzativo</t>
  </si>
  <si>
    <t>1.b Attività aggiuntive</t>
  </si>
  <si>
    <t>1.c Sicurezza</t>
  </si>
  <si>
    <t>2. Personale ATA</t>
  </si>
  <si>
    <t>2.b Incarichi Aggiuntivi ATA</t>
  </si>
  <si>
    <t>Attività motorie</t>
  </si>
  <si>
    <t>Docenti</t>
  </si>
  <si>
    <t>ATA</t>
  </si>
  <si>
    <t>1.d Attività motorie</t>
  </si>
  <si>
    <t>Totale aree 1.a + 1.b + 1.c + 1.d =</t>
  </si>
  <si>
    <t>1.e Funzioni strumentali</t>
  </si>
  <si>
    <t>2.a FIS ATA</t>
  </si>
  <si>
    <t>Totale aree 1.a + 1.b + 1.c + 1.d + 1.e =</t>
  </si>
  <si>
    <t>Attività motorie, avviamento pratica sportiva (1 docente Caravate)</t>
  </si>
  <si>
    <t>Referente Cyberbullismo</t>
  </si>
  <si>
    <t>Referente ludopatie</t>
  </si>
  <si>
    <t>Referente lotta all'uso di droghe</t>
  </si>
  <si>
    <t>Assistenti amministrativi (supporto tecnico informatico scuole)</t>
  </si>
  <si>
    <t>Incarichi</t>
  </si>
  <si>
    <t>Collaboratore del Dirigente con coordinamento autovalutazione, funzione ROP Frattini</t>
  </si>
  <si>
    <t>Quota Bonus</t>
  </si>
  <si>
    <t>TOTALE MOF DOCENTI:</t>
  </si>
  <si>
    <t xml:space="preserve">TOTALE: </t>
  </si>
  <si>
    <t>INTEGR. BONUS</t>
  </si>
  <si>
    <t>CPP Rusconi, Manzoni, Besozzi, Frattini, Infanzia (funzione intera)</t>
  </si>
  <si>
    <t>CPP Riva e Leggiuno medie (funzione sdoppiata)</t>
  </si>
  <si>
    <t>attività di insegnamento per recupero/potenziamento alunni stranieri (AFFPI)</t>
  </si>
  <si>
    <t>Docenti gestione strumenti informatici (Leggiuno medie + primarie)</t>
  </si>
  <si>
    <t>Docenti supporto gestione sito (utenti)</t>
  </si>
  <si>
    <t xml:space="preserve">AFFPI: </t>
  </si>
  <si>
    <t>Assistenti amministrativi (maggior carico di lavoro per specifiche procedure, adempimenti privacy, saltuaria flessibilità)</t>
  </si>
  <si>
    <t>Scuola Primaria Monvalle (saltuaria flessibilità, maggior carico di lavoro adempimenti Covid)</t>
  </si>
  <si>
    <t>Scuola Primaria Caravate (maggior carico di lavoro per riduzione personale, maggior carico di lavoro adempimenti Covid)</t>
  </si>
  <si>
    <t>Scuola dell'Infanzia (maggior carico di lavoro adempimenti Covid)</t>
  </si>
  <si>
    <t>Attività motorie, avviamento pratica sportiva (1 docente Leggiuno+Caravate)</t>
  </si>
  <si>
    <t>Raccolta e tabulazione dati risultati a distanza</t>
  </si>
  <si>
    <t>Scuola Primaria Riva (assistenza mensa, saltuaria flessibilità, maggior carico di lavoro adempimenti Covid)</t>
  </si>
  <si>
    <t>Scuole Secondarie (saltuaria flessibilità, supporto mensa, maggior carico di lavoro adempimenti Covid)</t>
  </si>
  <si>
    <t>Informatica</t>
  </si>
  <si>
    <t>+ €7,70 (FIS)</t>
  </si>
  <si>
    <t>Tutor anni di prova</t>
  </si>
  <si>
    <t>Responsabili tirocini</t>
  </si>
  <si>
    <t>ROP Rusconi, Leggiuno medie, Infanzia (funzione intera)</t>
  </si>
  <si>
    <t>ROP Manzoni, Besozzi, Riva (funzione sdoppiata)</t>
  </si>
  <si>
    <t>Docenti gestione strumenti informatici + supporto gestione sito + gestione sito Rusconi</t>
  </si>
  <si>
    <t>QUOTE:</t>
  </si>
  <si>
    <t>BONUS</t>
  </si>
  <si>
    <t>Assistenti amministrativi (maggior carico di lavoro per specifiche procedure, adempimenti privacy, saltuaria flessibilità - PT Covid)</t>
  </si>
  <si>
    <t>Collaboratori scolastici con incarico speciale per assistenza alunni PDH</t>
  </si>
  <si>
    <t>COSTITUZIONE MOF 2021</t>
  </si>
  <si>
    <t>attività aggiuntive al curricolo (preparazione di spettacoli e visite; incontri con specialisti per diagnosi, situazioni alunni BES; accompagnamento alunni per attività didattiche) EXTRA ORARIO DI SERVIZIO</t>
  </si>
  <si>
    <t>Scuola Primaria Sangiano (Assistenza speciale alunni H, maggior carico di lavoro per riduzione personale, maggior carico di lavoro adempimenti Covid)</t>
  </si>
  <si>
    <t>In caso di mancato prolungamento contratto COVID, quota da ripartire su 3 CS (Primarie Sangiano-Caravate)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</si>
</sst>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&quot;€&quot;\ #,##0;[Red]\-&quot;€&quot;\ #,##0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6" fontId="2" fillId="0" borderId="1" xfId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left" vertical="center"/>
    </xf>
    <xf numFmtId="0" fontId="7" fillId="0" borderId="0" xfId="0" applyFont="1" applyFill="1"/>
    <xf numFmtId="166" fontId="3" fillId="0" borderId="1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6" fillId="0" borderId="0" xfId="0" applyFont="1" applyFill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165" fontId="2" fillId="0" borderId="0" xfId="0" applyNumberFormat="1" applyFont="1" applyFill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2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/>
    <xf numFmtId="10" fontId="2" fillId="0" borderId="0" xfId="0" applyNumberFormat="1" applyFont="1" applyAlignment="1">
      <alignment horizontal="center"/>
    </xf>
    <xf numFmtId="166" fontId="3" fillId="0" borderId="0" xfId="0" applyNumberFormat="1" applyFont="1" applyFill="1" applyBorder="1" applyAlignment="1">
      <alignment horizontal="left" vertical="center"/>
    </xf>
    <xf numFmtId="16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/>
    <xf numFmtId="0" fontId="2" fillId="0" borderId="8" xfId="0" applyFont="1" applyFill="1" applyBorder="1" applyAlignment="1"/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165" fontId="5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7" fontId="3" fillId="0" borderId="4" xfId="0" applyNumberFormat="1" applyFont="1" applyFill="1" applyBorder="1" applyAlignment="1">
      <alignment vertical="center"/>
    </xf>
    <xf numFmtId="167" fontId="3" fillId="0" borderId="8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167" fontId="2" fillId="0" borderId="0" xfId="0" applyNumberFormat="1" applyFont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67" fontId="3" fillId="0" borderId="4" xfId="0" applyNumberFormat="1" applyFont="1" applyFill="1" applyBorder="1" applyAlignment="1">
      <alignment horizontal="right" vertical="center"/>
    </xf>
    <xf numFmtId="165" fontId="3" fillId="0" borderId="4" xfId="0" quotePrefix="1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8" fontId="3" fillId="0" borderId="4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5" fontId="0" fillId="0" borderId="0" xfId="0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horizontal="center" vertical="center"/>
    </xf>
    <xf numFmtId="8" fontId="3" fillId="0" borderId="0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right" vertical="center"/>
    </xf>
    <xf numFmtId="8" fontId="0" fillId="0" borderId="0" xfId="0" applyNumberFormat="1" applyFill="1" applyAlignment="1">
      <alignment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15" sqref="B15"/>
    </sheetView>
  </sheetViews>
  <sheetFormatPr defaultRowHeight="14.25" x14ac:dyDescent="0.2"/>
  <cols>
    <col min="1" max="1" width="22.28515625" style="22" customWidth="1"/>
    <col min="2" max="2" width="18.42578125" style="22" customWidth="1"/>
    <col min="3" max="4" width="8.7109375" style="22" customWidth="1"/>
    <col min="5" max="6" width="14.42578125" style="22" customWidth="1"/>
    <col min="7" max="7" width="11.85546875" style="22" bestFit="1" customWidth="1"/>
    <col min="8" max="16384" width="9.140625" style="22"/>
  </cols>
  <sheetData>
    <row r="1" spans="1:7" s="23" customFormat="1" ht="23.25" x14ac:dyDescent="0.35">
      <c r="A1" s="28" t="s">
        <v>81</v>
      </c>
    </row>
    <row r="3" spans="1:7" ht="15" x14ac:dyDescent="0.25">
      <c r="B3" s="29" t="s">
        <v>28</v>
      </c>
      <c r="C3" s="29"/>
      <c r="D3" s="29"/>
      <c r="E3" s="29" t="s">
        <v>38</v>
      </c>
      <c r="F3" s="29" t="s">
        <v>39</v>
      </c>
    </row>
    <row r="4" spans="1:7" x14ac:dyDescent="0.2">
      <c r="A4" s="22" t="s">
        <v>16</v>
      </c>
      <c r="B4" s="30">
        <v>36794.85</v>
      </c>
      <c r="C4" s="30"/>
      <c r="D4" s="35">
        <v>0.77500000000000002</v>
      </c>
      <c r="E4" s="30">
        <f>B4*D4</f>
        <v>28516.008750000001</v>
      </c>
      <c r="F4" s="30">
        <f>B4*G4</f>
        <v>8278.8412499999995</v>
      </c>
      <c r="G4" s="35">
        <v>0.22500000000000001</v>
      </c>
    </row>
    <row r="5" spans="1:7" x14ac:dyDescent="0.2">
      <c r="A5" s="22" t="s">
        <v>25</v>
      </c>
      <c r="B5" s="30">
        <v>3806.5</v>
      </c>
      <c r="C5" s="30"/>
      <c r="D5" s="31"/>
      <c r="E5" s="30">
        <f>B5</f>
        <v>3806.5</v>
      </c>
      <c r="F5" s="30"/>
    </row>
    <row r="6" spans="1:7" x14ac:dyDescent="0.2">
      <c r="A6" s="22" t="s">
        <v>26</v>
      </c>
      <c r="B6" s="30">
        <v>2271.14</v>
      </c>
      <c r="C6" s="30"/>
      <c r="D6" s="31"/>
      <c r="E6" s="30"/>
      <c r="F6" s="30">
        <f>B6</f>
        <v>2271.14</v>
      </c>
    </row>
    <row r="7" spans="1:7" x14ac:dyDescent="0.2">
      <c r="A7" s="22" t="s">
        <v>27</v>
      </c>
      <c r="B7" s="30">
        <v>744.61</v>
      </c>
      <c r="C7" s="30"/>
      <c r="D7" s="31"/>
      <c r="E7" s="30">
        <f>B7</f>
        <v>744.61</v>
      </c>
      <c r="F7" s="30"/>
    </row>
    <row r="8" spans="1:7" x14ac:dyDescent="0.2">
      <c r="A8" s="22" t="s">
        <v>37</v>
      </c>
      <c r="B8" s="30">
        <v>1567.3</v>
      </c>
      <c r="C8" s="30"/>
      <c r="D8" s="31"/>
      <c r="E8" s="30">
        <f>B8</f>
        <v>1567.3</v>
      </c>
      <c r="F8" s="30"/>
    </row>
    <row r="9" spans="1:7" x14ac:dyDescent="0.2">
      <c r="A9" s="22" t="s">
        <v>52</v>
      </c>
      <c r="B9" s="30">
        <v>10881.89</v>
      </c>
      <c r="C9" s="30"/>
      <c r="D9" s="31"/>
      <c r="E9" s="30">
        <f>B9</f>
        <v>10881.89</v>
      </c>
      <c r="F9" s="30"/>
    </row>
    <row r="10" spans="1:7" x14ac:dyDescent="0.2">
      <c r="B10" s="32"/>
      <c r="C10" s="32"/>
      <c r="E10" s="32"/>
      <c r="F10" s="32"/>
    </row>
    <row r="11" spans="1:7" ht="15" x14ac:dyDescent="0.25">
      <c r="A11" s="33" t="s">
        <v>30</v>
      </c>
      <c r="B11" s="34">
        <f>SUM(B4:B10)</f>
        <v>56066.29</v>
      </c>
      <c r="C11" s="34"/>
      <c r="D11" s="33" t="s">
        <v>29</v>
      </c>
      <c r="E11" s="34">
        <f>SUM(E4:E10)</f>
        <v>45516.308750000004</v>
      </c>
      <c r="F11" s="34">
        <f>SUM(F4:F8)</f>
        <v>10549.981249999999</v>
      </c>
      <c r="G11" s="32"/>
    </row>
    <row r="18" spans="2:2" x14ac:dyDescent="0.2">
      <c r="B18" s="32"/>
    </row>
  </sheetData>
  <phoneticPr fontId="4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I82"/>
  <sheetViews>
    <sheetView topLeftCell="A142" workbookViewId="0">
      <selection activeCell="H37" sqref="H37"/>
    </sheetView>
  </sheetViews>
  <sheetFormatPr defaultRowHeight="12.75" x14ac:dyDescent="0.2"/>
  <cols>
    <col min="1" max="1" width="35.7109375" style="46" customWidth="1"/>
    <col min="2" max="2" width="12.85546875" style="46" customWidth="1"/>
    <col min="3" max="4" width="13.85546875" style="62" customWidth="1"/>
    <col min="5" max="5" width="13.140625" style="62" customWidth="1"/>
    <col min="6" max="7" width="15.5703125" style="46" customWidth="1"/>
    <col min="8" max="8" width="17.7109375" style="46" customWidth="1"/>
    <col min="9" max="16384" width="9.140625" style="46"/>
  </cols>
  <sheetData>
    <row r="1" spans="1:9" ht="23.25" x14ac:dyDescent="0.2">
      <c r="A1" s="3" t="s">
        <v>6</v>
      </c>
      <c r="B1" s="4"/>
      <c r="C1" s="4"/>
      <c r="D1" s="4"/>
      <c r="E1" s="4"/>
      <c r="F1" s="5"/>
      <c r="G1" s="5"/>
    </row>
    <row r="2" spans="1:9" ht="14.25" x14ac:dyDescent="0.2">
      <c r="A2" s="7"/>
      <c r="B2" s="5"/>
      <c r="C2" s="5"/>
      <c r="D2" s="5"/>
      <c r="E2" s="5"/>
      <c r="F2" s="5"/>
      <c r="G2" s="5"/>
    </row>
    <row r="3" spans="1:9" ht="12.75" customHeight="1" x14ac:dyDescent="0.2">
      <c r="A3" s="47" t="s">
        <v>31</v>
      </c>
      <c r="B3" s="27"/>
      <c r="C3" s="27"/>
      <c r="D3" s="27"/>
      <c r="E3" s="27"/>
      <c r="F3" s="48"/>
      <c r="G3" s="48"/>
      <c r="H3" s="49"/>
    </row>
    <row r="4" spans="1:9" s="45" customFormat="1" ht="15" x14ac:dyDescent="0.2">
      <c r="A4" s="50"/>
      <c r="B4" s="50"/>
      <c r="C4" s="50"/>
      <c r="D4" s="50"/>
      <c r="E4" s="50"/>
      <c r="F4" s="50"/>
    </row>
    <row r="5" spans="1:9" s="45" customFormat="1" ht="14.25" x14ac:dyDescent="0.2">
      <c r="A5" s="45" t="s">
        <v>16</v>
      </c>
      <c r="B5" s="51">
        <f>MOF!E4</f>
        <v>28516.008750000001</v>
      </c>
      <c r="C5" s="52"/>
      <c r="D5" s="52"/>
      <c r="F5" s="48"/>
      <c r="G5" s="48"/>
      <c r="H5" s="48"/>
      <c r="I5" s="48"/>
    </row>
    <row r="6" spans="1:9" s="45" customFormat="1" ht="14.25" x14ac:dyDescent="0.2">
      <c r="A6" s="45" t="s">
        <v>27</v>
      </c>
      <c r="B6" s="51">
        <f>MOF!E7</f>
        <v>744.61</v>
      </c>
      <c r="C6" s="1"/>
      <c r="D6" s="1"/>
      <c r="F6" s="48"/>
      <c r="G6" s="48"/>
      <c r="H6" s="48"/>
      <c r="I6" s="48"/>
    </row>
    <row r="7" spans="1:9" s="45" customFormat="1" ht="14.25" x14ac:dyDescent="0.2">
      <c r="A7" s="45" t="s">
        <v>37</v>
      </c>
      <c r="B7" s="51">
        <f>MOF!E8</f>
        <v>1567.3</v>
      </c>
      <c r="C7" s="1"/>
      <c r="D7" s="1"/>
      <c r="F7" s="48"/>
      <c r="G7" s="48"/>
      <c r="H7" s="48"/>
      <c r="I7" s="48"/>
    </row>
    <row r="8" spans="1:9" s="45" customFormat="1" ht="14.25" x14ac:dyDescent="0.2">
      <c r="A8" s="45" t="s">
        <v>25</v>
      </c>
      <c r="B8" s="51">
        <f>MOF!E5</f>
        <v>3806.5</v>
      </c>
      <c r="C8" s="1"/>
      <c r="D8" s="1"/>
      <c r="F8" s="48"/>
      <c r="G8" s="48"/>
      <c r="H8" s="48"/>
      <c r="I8" s="48"/>
    </row>
    <row r="9" spans="1:9" s="45" customFormat="1" ht="14.25" x14ac:dyDescent="0.2">
      <c r="A9" s="45" t="s">
        <v>52</v>
      </c>
      <c r="B9" s="51">
        <f>MOF!E9</f>
        <v>10881.89</v>
      </c>
      <c r="C9" s="1"/>
      <c r="D9" s="1"/>
      <c r="F9" s="48"/>
      <c r="H9" s="48"/>
      <c r="I9" s="48"/>
    </row>
    <row r="10" spans="1:9" s="45" customFormat="1" ht="14.25" x14ac:dyDescent="0.2">
      <c r="A10" s="53"/>
      <c r="B10" s="51"/>
      <c r="E10" s="53"/>
      <c r="F10" s="53"/>
    </row>
    <row r="11" spans="1:9" s="45" customFormat="1" ht="15" x14ac:dyDescent="0.2">
      <c r="A11" s="54" t="s">
        <v>53</v>
      </c>
      <c r="B11" s="55">
        <f>SUM(B5:B10)</f>
        <v>45516.308749999997</v>
      </c>
      <c r="C11" s="54"/>
      <c r="D11" s="77">
        <f>E81</f>
        <v>45516.31</v>
      </c>
      <c r="E11" s="55"/>
      <c r="F11" s="55"/>
    </row>
    <row r="12" spans="1:9" ht="14.25" x14ac:dyDescent="0.2">
      <c r="A12" s="7"/>
      <c r="B12" s="5"/>
      <c r="C12" s="5"/>
      <c r="D12" s="5"/>
      <c r="E12" s="5"/>
      <c r="F12" s="5"/>
      <c r="G12" s="45"/>
      <c r="H12" s="48"/>
    </row>
    <row r="13" spans="1:9" ht="15" x14ac:dyDescent="0.2">
      <c r="A13" s="56" t="s">
        <v>32</v>
      </c>
      <c r="B13" s="57"/>
      <c r="C13" s="57"/>
      <c r="D13" s="57"/>
      <c r="E13" s="58"/>
      <c r="F13" s="5"/>
      <c r="G13" s="45"/>
      <c r="H13" s="48"/>
    </row>
    <row r="14" spans="1:9" s="69" customFormat="1" ht="28.5" x14ac:dyDescent="0.2">
      <c r="A14" s="9" t="s">
        <v>0</v>
      </c>
      <c r="B14" s="9" t="s">
        <v>4</v>
      </c>
      <c r="C14" s="9" t="s">
        <v>2</v>
      </c>
      <c r="D14" s="9" t="s">
        <v>55</v>
      </c>
      <c r="E14" s="9" t="s">
        <v>1</v>
      </c>
      <c r="G14" s="2"/>
      <c r="H14" s="70"/>
    </row>
    <row r="15" spans="1:9" ht="42.75" x14ac:dyDescent="0.2">
      <c r="A15" s="10" t="s">
        <v>51</v>
      </c>
      <c r="B15" s="8">
        <v>1</v>
      </c>
      <c r="C15" s="40">
        <v>1600</v>
      </c>
      <c r="D15" s="40">
        <v>1400</v>
      </c>
      <c r="E15" s="40">
        <f>(B15*C15)+(D15*B15)</f>
        <v>3000</v>
      </c>
      <c r="G15" s="45"/>
      <c r="H15" s="48"/>
    </row>
    <row r="16" spans="1:9" ht="57" x14ac:dyDescent="0.2">
      <c r="A16" s="10" t="s">
        <v>17</v>
      </c>
      <c r="B16" s="8">
        <v>1</v>
      </c>
      <c r="C16" s="40">
        <v>1000</v>
      </c>
      <c r="D16" s="40">
        <v>1200</v>
      </c>
      <c r="E16" s="40">
        <f t="shared" ref="E16:E36" si="0">(B16*C16)+(D16*B16)</f>
        <v>2200</v>
      </c>
      <c r="G16" s="45"/>
      <c r="H16" s="48"/>
    </row>
    <row r="17" spans="1:5" ht="28.5" x14ac:dyDescent="0.2">
      <c r="A17" s="10" t="s">
        <v>74</v>
      </c>
      <c r="B17" s="8">
        <v>3</v>
      </c>
      <c r="C17" s="40">
        <v>650</v>
      </c>
      <c r="D17" s="40">
        <v>250</v>
      </c>
      <c r="E17" s="40">
        <f t="shared" si="0"/>
        <v>2700</v>
      </c>
    </row>
    <row r="18" spans="1:5" ht="28.5" x14ac:dyDescent="0.2">
      <c r="A18" s="10" t="s">
        <v>75</v>
      </c>
      <c r="B18" s="8">
        <v>6</v>
      </c>
      <c r="C18" s="40">
        <v>325</v>
      </c>
      <c r="D18" s="40">
        <v>125</v>
      </c>
      <c r="E18" s="40">
        <f t="shared" si="0"/>
        <v>2700</v>
      </c>
    </row>
    <row r="19" spans="1:5" ht="28.5" x14ac:dyDescent="0.2">
      <c r="A19" s="10" t="s">
        <v>56</v>
      </c>
      <c r="B19" s="8">
        <v>5</v>
      </c>
      <c r="C19" s="40">
        <v>300</v>
      </c>
      <c r="D19" s="40">
        <v>200</v>
      </c>
      <c r="E19" s="40">
        <f t="shared" si="0"/>
        <v>2500</v>
      </c>
    </row>
    <row r="20" spans="1:5" ht="28.5" x14ac:dyDescent="0.2">
      <c r="A20" s="10" t="s">
        <v>57</v>
      </c>
      <c r="B20" s="8">
        <v>4</v>
      </c>
      <c r="C20" s="40">
        <v>150</v>
      </c>
      <c r="D20" s="40">
        <v>100</v>
      </c>
      <c r="E20" s="40">
        <f t="shared" si="0"/>
        <v>1000</v>
      </c>
    </row>
    <row r="21" spans="1:5" ht="14.25" x14ac:dyDescent="0.2">
      <c r="A21" s="10" t="s">
        <v>7</v>
      </c>
      <c r="B21" s="8">
        <v>14</v>
      </c>
      <c r="C21" s="40">
        <v>300</v>
      </c>
      <c r="D21" s="40">
        <v>150</v>
      </c>
      <c r="E21" s="40">
        <f t="shared" si="0"/>
        <v>6300</v>
      </c>
    </row>
    <row r="22" spans="1:5" ht="14.25" x14ac:dyDescent="0.2">
      <c r="A22" s="10" t="s">
        <v>18</v>
      </c>
      <c r="B22" s="8">
        <v>6</v>
      </c>
      <c r="C22" s="40">
        <v>100</v>
      </c>
      <c r="D22" s="40">
        <v>50</v>
      </c>
      <c r="E22" s="40">
        <f t="shared" si="0"/>
        <v>900</v>
      </c>
    </row>
    <row r="23" spans="1:5" ht="14.25" x14ac:dyDescent="0.2">
      <c r="A23" s="10" t="s">
        <v>8</v>
      </c>
      <c r="B23" s="8">
        <v>1</v>
      </c>
      <c r="C23" s="40">
        <v>200</v>
      </c>
      <c r="D23" s="40">
        <v>50</v>
      </c>
      <c r="E23" s="40">
        <f t="shared" si="0"/>
        <v>250</v>
      </c>
    </row>
    <row r="24" spans="1:5" ht="14.25" x14ac:dyDescent="0.2">
      <c r="A24" s="10" t="s">
        <v>9</v>
      </c>
      <c r="B24" s="8">
        <v>3</v>
      </c>
      <c r="C24" s="40">
        <v>200</v>
      </c>
      <c r="D24" s="40">
        <v>50</v>
      </c>
      <c r="E24" s="40">
        <f t="shared" si="0"/>
        <v>750</v>
      </c>
    </row>
    <row r="25" spans="1:5" ht="42.75" x14ac:dyDescent="0.2">
      <c r="A25" s="10" t="s">
        <v>59</v>
      </c>
      <c r="B25" s="8">
        <v>1</v>
      </c>
      <c r="C25" s="40">
        <v>350</v>
      </c>
      <c r="D25" s="40"/>
      <c r="E25" s="40">
        <f t="shared" si="0"/>
        <v>350</v>
      </c>
    </row>
    <row r="26" spans="1:5" ht="42.75" x14ac:dyDescent="0.2">
      <c r="A26" s="10" t="s">
        <v>21</v>
      </c>
      <c r="B26" s="8">
        <v>1</v>
      </c>
      <c r="C26" s="40">
        <v>784.81</v>
      </c>
      <c r="D26" s="40">
        <v>100</v>
      </c>
      <c r="E26" s="40">
        <f t="shared" si="0"/>
        <v>884.81</v>
      </c>
    </row>
    <row r="27" spans="1:5" ht="14.25" x14ac:dyDescent="0.2">
      <c r="A27" s="10" t="s">
        <v>22</v>
      </c>
      <c r="B27" s="8">
        <v>4</v>
      </c>
      <c r="C27" s="40">
        <v>0</v>
      </c>
      <c r="D27" s="40"/>
      <c r="E27" s="40">
        <f t="shared" si="0"/>
        <v>0</v>
      </c>
    </row>
    <row r="28" spans="1:5" ht="42.75" x14ac:dyDescent="0.2">
      <c r="A28" s="10" t="s">
        <v>76</v>
      </c>
      <c r="B28" s="8">
        <v>1</v>
      </c>
      <c r="C28" s="40">
        <v>650</v>
      </c>
      <c r="D28" s="40"/>
      <c r="E28" s="40">
        <f t="shared" si="0"/>
        <v>650</v>
      </c>
    </row>
    <row r="29" spans="1:5" ht="28.5" x14ac:dyDescent="0.2">
      <c r="A29" s="10" t="s">
        <v>60</v>
      </c>
      <c r="B29" s="8">
        <v>5</v>
      </c>
      <c r="C29" s="40">
        <v>100</v>
      </c>
      <c r="D29" s="40">
        <v>25</v>
      </c>
      <c r="E29" s="40">
        <f>(B29*C29)+(D29*B29)</f>
        <v>625</v>
      </c>
    </row>
    <row r="30" spans="1:5" ht="14.25" x14ac:dyDescent="0.2">
      <c r="A30" s="10" t="s">
        <v>46</v>
      </c>
      <c r="B30" s="8">
        <v>1</v>
      </c>
      <c r="C30" s="40">
        <v>100</v>
      </c>
      <c r="D30" s="40">
        <v>25</v>
      </c>
      <c r="E30" s="40">
        <f t="shared" si="0"/>
        <v>125</v>
      </c>
    </row>
    <row r="31" spans="1:5" ht="14.25" x14ac:dyDescent="0.2">
      <c r="A31" s="10" t="s">
        <v>47</v>
      </c>
      <c r="B31" s="8">
        <v>1</v>
      </c>
      <c r="C31" s="40">
        <v>100</v>
      </c>
      <c r="D31" s="40">
        <v>25</v>
      </c>
      <c r="E31" s="40">
        <f t="shared" si="0"/>
        <v>125</v>
      </c>
    </row>
    <row r="32" spans="1:5" ht="14.25" x14ac:dyDescent="0.2">
      <c r="A32" s="10" t="s">
        <v>48</v>
      </c>
      <c r="B32" s="8">
        <v>1</v>
      </c>
      <c r="C32" s="40">
        <v>100</v>
      </c>
      <c r="D32" s="40">
        <v>25</v>
      </c>
      <c r="E32" s="40">
        <f t="shared" si="0"/>
        <v>125</v>
      </c>
    </row>
    <row r="33" spans="1:8" ht="28.5" x14ac:dyDescent="0.2">
      <c r="A33" s="10" t="s">
        <v>19</v>
      </c>
      <c r="B33" s="8">
        <v>1</v>
      </c>
      <c r="C33" s="40">
        <v>400</v>
      </c>
      <c r="D33" s="40"/>
      <c r="E33" s="40">
        <f t="shared" si="0"/>
        <v>400</v>
      </c>
    </row>
    <row r="34" spans="1:8" ht="28.5" x14ac:dyDescent="0.2">
      <c r="A34" s="10" t="s">
        <v>67</v>
      </c>
      <c r="B34" s="8">
        <v>1</v>
      </c>
      <c r="C34" s="40">
        <v>150</v>
      </c>
      <c r="D34" s="40"/>
      <c r="E34" s="40">
        <f t="shared" si="0"/>
        <v>150</v>
      </c>
    </row>
    <row r="35" spans="1:8" ht="14.25" x14ac:dyDescent="0.2">
      <c r="A35" s="10" t="s">
        <v>73</v>
      </c>
      <c r="B35" s="8">
        <v>2</v>
      </c>
      <c r="C35" s="40">
        <v>200</v>
      </c>
      <c r="D35" s="40"/>
      <c r="E35" s="40">
        <f t="shared" si="0"/>
        <v>400</v>
      </c>
    </row>
    <row r="36" spans="1:8" ht="14.25" x14ac:dyDescent="0.2">
      <c r="A36" s="10" t="s">
        <v>72</v>
      </c>
      <c r="B36" s="8">
        <v>3</v>
      </c>
      <c r="C36" s="40">
        <v>150</v>
      </c>
      <c r="D36" s="40"/>
      <c r="E36" s="40">
        <f t="shared" si="0"/>
        <v>450</v>
      </c>
    </row>
    <row r="37" spans="1:8" ht="28.5" x14ac:dyDescent="0.2">
      <c r="A37" s="10" t="s">
        <v>10</v>
      </c>
      <c r="B37" s="8">
        <v>100</v>
      </c>
      <c r="C37" s="40">
        <v>17.5</v>
      </c>
      <c r="D37" s="40"/>
      <c r="E37" s="40">
        <f>PRODUCT(B37:C37)</f>
        <v>1750</v>
      </c>
    </row>
    <row r="38" spans="1:8" ht="15" x14ac:dyDescent="0.2">
      <c r="A38" s="96" t="s">
        <v>77</v>
      </c>
      <c r="B38" s="97"/>
      <c r="C38" s="81" t="s">
        <v>16</v>
      </c>
      <c r="D38" s="82" t="s">
        <v>78</v>
      </c>
      <c r="E38" s="20" t="s">
        <v>1</v>
      </c>
      <c r="H38" s="93"/>
    </row>
    <row r="39" spans="1:8" ht="15" x14ac:dyDescent="0.2">
      <c r="A39" s="98"/>
      <c r="B39" s="99"/>
      <c r="C39" s="84">
        <f>E39-D39</f>
        <v>24559.81</v>
      </c>
      <c r="D39" s="19">
        <f>SUM(D15:D38)</f>
        <v>3775</v>
      </c>
      <c r="E39" s="19">
        <f>SUM(E15:E38)</f>
        <v>28334.81</v>
      </c>
      <c r="H39" s="93"/>
    </row>
    <row r="40" spans="1:8" ht="15" x14ac:dyDescent="0.2">
      <c r="A40" s="18"/>
      <c r="B40" s="18"/>
      <c r="C40" s="85"/>
      <c r="D40" s="21"/>
      <c r="E40" s="21"/>
      <c r="H40" s="93"/>
    </row>
    <row r="41" spans="1:8" ht="15" x14ac:dyDescent="0.2">
      <c r="A41" s="18"/>
      <c r="B41" s="18"/>
      <c r="C41" s="18"/>
      <c r="D41" s="18"/>
      <c r="E41" s="21"/>
      <c r="H41" s="93"/>
    </row>
    <row r="42" spans="1:8" ht="14.1" customHeight="1" x14ac:dyDescent="0.2">
      <c r="A42" s="56" t="s">
        <v>33</v>
      </c>
      <c r="B42" s="72" t="s">
        <v>61</v>
      </c>
      <c r="C42" s="59">
        <f>B6</f>
        <v>744.61</v>
      </c>
      <c r="D42" s="72"/>
      <c r="E42" s="60"/>
      <c r="F42" s="89"/>
      <c r="H42" s="93"/>
    </row>
    <row r="43" spans="1:8" ht="28.5" x14ac:dyDescent="0.2">
      <c r="A43" s="9" t="s">
        <v>0</v>
      </c>
      <c r="B43" s="8" t="s">
        <v>11</v>
      </c>
      <c r="C43" s="8" t="s">
        <v>2</v>
      </c>
      <c r="D43" s="9" t="s">
        <v>55</v>
      </c>
      <c r="E43" s="8" t="s">
        <v>1</v>
      </c>
      <c r="F43" s="69"/>
      <c r="G43" s="78"/>
      <c r="H43" s="93"/>
    </row>
    <row r="44" spans="1:8" ht="99.75" x14ac:dyDescent="0.2">
      <c r="A44" s="10" t="s">
        <v>82</v>
      </c>
      <c r="B44" s="8">
        <v>100</v>
      </c>
      <c r="C44" s="40">
        <v>17.5</v>
      </c>
      <c r="D44" s="40"/>
      <c r="E44" s="40">
        <f>PRODUCT(B44:C44)</f>
        <v>1750</v>
      </c>
      <c r="F44" s="69"/>
      <c r="G44" s="78"/>
      <c r="H44" s="93"/>
    </row>
    <row r="45" spans="1:8" ht="85.5" x14ac:dyDescent="0.2">
      <c r="A45" s="11" t="s">
        <v>24</v>
      </c>
      <c r="B45" s="8">
        <v>150</v>
      </c>
      <c r="C45" s="40">
        <v>35</v>
      </c>
      <c r="D45" s="40"/>
      <c r="E45" s="40">
        <f>PRODUCT(B45:C45)</f>
        <v>5250</v>
      </c>
      <c r="F45" s="69"/>
      <c r="G45" s="79"/>
      <c r="H45" s="93"/>
    </row>
    <row r="46" spans="1:8" ht="42.75" x14ac:dyDescent="0.2">
      <c r="A46" s="11" t="s">
        <v>58</v>
      </c>
      <c r="B46" s="8">
        <v>40</v>
      </c>
      <c r="C46" s="40">
        <v>35</v>
      </c>
      <c r="D46" s="40"/>
      <c r="E46" s="40">
        <f>PRODUCT(B46:C46)</f>
        <v>1400</v>
      </c>
      <c r="G46" s="61"/>
    </row>
    <row r="47" spans="1:8" ht="15" x14ac:dyDescent="0.2">
      <c r="A47" s="100" t="s">
        <v>77</v>
      </c>
      <c r="B47" s="97"/>
      <c r="C47" s="80" t="s">
        <v>16</v>
      </c>
      <c r="D47" s="80" t="s">
        <v>78</v>
      </c>
      <c r="E47" s="86" t="s">
        <v>1</v>
      </c>
      <c r="G47" s="78"/>
    </row>
    <row r="48" spans="1:8" ht="15" x14ac:dyDescent="0.2">
      <c r="A48" s="101"/>
      <c r="B48" s="99"/>
      <c r="C48" s="91">
        <f>G46</f>
        <v>0</v>
      </c>
      <c r="D48" s="83">
        <f>G44</f>
        <v>0</v>
      </c>
      <c r="E48" s="15">
        <f>SUM(E44:E47)</f>
        <v>8400</v>
      </c>
      <c r="G48" s="78"/>
    </row>
    <row r="49" spans="1:7" ht="14.25" x14ac:dyDescent="0.2">
      <c r="A49" s="13"/>
      <c r="B49" s="5"/>
      <c r="C49" s="12"/>
      <c r="D49" s="12"/>
      <c r="E49" s="5"/>
    </row>
    <row r="50" spans="1:7" ht="14.25" x14ac:dyDescent="0.2">
      <c r="A50" s="62"/>
      <c r="B50" s="62"/>
      <c r="G50" s="61"/>
    </row>
    <row r="51" spans="1:7" ht="15" x14ac:dyDescent="0.2">
      <c r="A51" s="56" t="s">
        <v>34</v>
      </c>
      <c r="B51" s="57"/>
      <c r="C51" s="57"/>
      <c r="D51" s="57"/>
      <c r="E51" s="58"/>
    </row>
    <row r="52" spans="1:7" ht="28.5" x14ac:dyDescent="0.2">
      <c r="A52" s="9" t="s">
        <v>0</v>
      </c>
      <c r="B52" s="8" t="s">
        <v>4</v>
      </c>
      <c r="C52" s="8" t="s">
        <v>2</v>
      </c>
      <c r="D52" s="9" t="s">
        <v>55</v>
      </c>
      <c r="E52" s="8" t="s">
        <v>1</v>
      </c>
    </row>
    <row r="53" spans="1:7" ht="14.25" x14ac:dyDescent="0.2">
      <c r="A53" s="10" t="s">
        <v>20</v>
      </c>
      <c r="B53" s="8">
        <v>1</v>
      </c>
      <c r="C53" s="40">
        <v>300</v>
      </c>
      <c r="D53" s="40">
        <v>150</v>
      </c>
      <c r="E53" s="40">
        <f>(B53*C53)+(B53*D53)</f>
        <v>450</v>
      </c>
    </row>
    <row r="54" spans="1:7" ht="14.25" x14ac:dyDescent="0.2">
      <c r="A54" s="10" t="s">
        <v>15</v>
      </c>
      <c r="B54" s="8">
        <v>13</v>
      </c>
      <c r="C54" s="40">
        <v>100</v>
      </c>
      <c r="D54" s="40">
        <v>75</v>
      </c>
      <c r="E54" s="40">
        <f>(B54*C54)+(B54*D54)</f>
        <v>2275</v>
      </c>
    </row>
    <row r="55" spans="1:7" ht="15" x14ac:dyDescent="0.2">
      <c r="A55" s="100" t="s">
        <v>77</v>
      </c>
      <c r="B55" s="97"/>
      <c r="C55" s="80" t="s">
        <v>16</v>
      </c>
      <c r="D55" s="80" t="s">
        <v>78</v>
      </c>
      <c r="E55" s="86" t="s">
        <v>1</v>
      </c>
    </row>
    <row r="56" spans="1:7" ht="15" x14ac:dyDescent="0.2">
      <c r="A56" s="101"/>
      <c r="B56" s="99"/>
      <c r="C56" s="88">
        <v>1600</v>
      </c>
      <c r="D56" s="88">
        <f>E56-C56</f>
        <v>1125</v>
      </c>
      <c r="E56" s="15">
        <f>SUM(E53:E55)</f>
        <v>2725</v>
      </c>
    </row>
    <row r="57" spans="1:7" ht="14.25" x14ac:dyDescent="0.2">
      <c r="A57" s="13"/>
      <c r="B57" s="5"/>
      <c r="C57" s="12"/>
      <c r="D57" s="12"/>
      <c r="E57" s="5"/>
    </row>
    <row r="58" spans="1:7" x14ac:dyDescent="0.2">
      <c r="A58" s="62"/>
      <c r="B58" s="62"/>
    </row>
    <row r="59" spans="1:7" ht="15" x14ac:dyDescent="0.2">
      <c r="A59" s="56" t="s">
        <v>40</v>
      </c>
      <c r="B59" s="59">
        <f>B7</f>
        <v>1567.3</v>
      </c>
      <c r="C59" s="73" t="s">
        <v>71</v>
      </c>
      <c r="D59" s="74">
        <v>1575</v>
      </c>
      <c r="E59" s="58"/>
    </row>
    <row r="60" spans="1:7" ht="28.5" x14ac:dyDescent="0.2">
      <c r="A60" s="9" t="s">
        <v>0</v>
      </c>
      <c r="B60" s="8" t="s">
        <v>11</v>
      </c>
      <c r="C60" s="8" t="s">
        <v>2</v>
      </c>
      <c r="D60" s="9" t="s">
        <v>55</v>
      </c>
      <c r="E60" s="8" t="s">
        <v>1</v>
      </c>
    </row>
    <row r="61" spans="1:7" ht="42.75" x14ac:dyDescent="0.2">
      <c r="A61" s="10" t="s">
        <v>66</v>
      </c>
      <c r="B61" s="8">
        <v>30</v>
      </c>
      <c r="C61" s="40">
        <v>35</v>
      </c>
      <c r="D61" s="40"/>
      <c r="E61" s="40">
        <f>PRODUCT(B61:C61)</f>
        <v>1050</v>
      </c>
    </row>
    <row r="62" spans="1:7" ht="28.5" x14ac:dyDescent="0.2">
      <c r="A62" s="10" t="s">
        <v>45</v>
      </c>
      <c r="B62" s="8">
        <v>15</v>
      </c>
      <c r="C62" s="40">
        <v>35</v>
      </c>
      <c r="D62" s="40"/>
      <c r="E62" s="40">
        <f>PRODUCT(B62:C62)</f>
        <v>525</v>
      </c>
    </row>
    <row r="63" spans="1:7" ht="15" x14ac:dyDescent="0.2">
      <c r="A63" s="100" t="s">
        <v>77</v>
      </c>
      <c r="B63" s="97"/>
      <c r="C63" s="80"/>
      <c r="D63" s="80" t="s">
        <v>78</v>
      </c>
      <c r="E63" s="86" t="s">
        <v>1</v>
      </c>
    </row>
    <row r="64" spans="1:7" ht="15" x14ac:dyDescent="0.2">
      <c r="A64" s="101"/>
      <c r="B64" s="99"/>
      <c r="C64" s="88"/>
      <c r="D64" s="90">
        <v>7.7</v>
      </c>
      <c r="E64" s="86">
        <f>SUM(E61:E63)</f>
        <v>1575</v>
      </c>
    </row>
    <row r="65" spans="1:5" ht="15" x14ac:dyDescent="0.2">
      <c r="A65" s="18"/>
      <c r="B65" s="18"/>
      <c r="C65" s="18"/>
      <c r="D65" s="18"/>
      <c r="E65" s="21"/>
    </row>
    <row r="66" spans="1:5" ht="13.5" thickBot="1" x14ac:dyDescent="0.25">
      <c r="A66" s="62"/>
      <c r="B66" s="62"/>
    </row>
    <row r="67" spans="1:5" s="66" customFormat="1" ht="16.5" thickTop="1" thickBot="1" x14ac:dyDescent="0.25">
      <c r="A67" s="63"/>
      <c r="B67" s="64"/>
      <c r="C67" s="67" t="s">
        <v>41</v>
      </c>
      <c r="D67" s="68"/>
      <c r="E67" s="65">
        <f>SUM(E64,E56,E48,E39)</f>
        <v>41034.81</v>
      </c>
    </row>
    <row r="68" spans="1:5" ht="13.5" thickTop="1" x14ac:dyDescent="0.2">
      <c r="A68" s="62"/>
      <c r="B68" s="62"/>
    </row>
    <row r="70" spans="1:5" ht="15" x14ac:dyDescent="0.2">
      <c r="A70" s="56" t="s">
        <v>42</v>
      </c>
      <c r="B70" s="76">
        <f>B8</f>
        <v>3806.5</v>
      </c>
      <c r="C70" s="57"/>
      <c r="D70" s="57"/>
      <c r="E70" s="58"/>
    </row>
    <row r="71" spans="1:5" ht="28.5" x14ac:dyDescent="0.2">
      <c r="A71" s="9" t="s">
        <v>0</v>
      </c>
      <c r="B71" s="8" t="s">
        <v>4</v>
      </c>
      <c r="C71" s="8" t="s">
        <v>2</v>
      </c>
      <c r="D71" s="9" t="s">
        <v>55</v>
      </c>
      <c r="E71" s="8" t="s">
        <v>1</v>
      </c>
    </row>
    <row r="72" spans="1:5" ht="14.25" x14ac:dyDescent="0.2">
      <c r="A72" s="11" t="s">
        <v>12</v>
      </c>
      <c r="B72" s="8">
        <v>1</v>
      </c>
      <c r="C72" s="40">
        <v>656.5</v>
      </c>
      <c r="D72" s="40">
        <v>75</v>
      </c>
      <c r="E72" s="40">
        <f>(B72*C72)+(D72*B72)</f>
        <v>731.5</v>
      </c>
    </row>
    <row r="73" spans="1:5" ht="14.25" x14ac:dyDescent="0.2">
      <c r="A73" s="11" t="s">
        <v>12</v>
      </c>
      <c r="B73" s="8">
        <v>2</v>
      </c>
      <c r="C73" s="40">
        <v>325</v>
      </c>
      <c r="D73" s="40">
        <v>75</v>
      </c>
      <c r="E73" s="40">
        <f>(B73*C73)+(D73*B73)</f>
        <v>800</v>
      </c>
    </row>
    <row r="74" spans="1:5" ht="14.25" x14ac:dyDescent="0.2">
      <c r="A74" s="11" t="s">
        <v>13</v>
      </c>
      <c r="B74" s="8">
        <v>2</v>
      </c>
      <c r="C74" s="40">
        <v>425</v>
      </c>
      <c r="D74" s="40">
        <v>75</v>
      </c>
      <c r="E74" s="40">
        <f>(B74*C74)+(D74*B74)</f>
        <v>1000</v>
      </c>
    </row>
    <row r="75" spans="1:5" ht="14.25" x14ac:dyDescent="0.2">
      <c r="A75" s="11" t="s">
        <v>14</v>
      </c>
      <c r="B75" s="8">
        <v>1</v>
      </c>
      <c r="C75" s="40">
        <v>825</v>
      </c>
      <c r="D75" s="40">
        <v>150</v>
      </c>
      <c r="E75" s="40">
        <f>(B75*C75)+(D75*B75)</f>
        <v>975</v>
      </c>
    </row>
    <row r="76" spans="1:5" ht="14.25" x14ac:dyDescent="0.2">
      <c r="A76" s="71" t="s">
        <v>70</v>
      </c>
      <c r="B76" s="8">
        <v>1</v>
      </c>
      <c r="C76" s="40">
        <v>825</v>
      </c>
      <c r="D76" s="40">
        <v>150</v>
      </c>
      <c r="E76" s="40">
        <f>(B76*C76)+(D76*B76)</f>
        <v>975</v>
      </c>
    </row>
    <row r="77" spans="1:5" ht="15" x14ac:dyDescent="0.2">
      <c r="A77" s="100" t="s">
        <v>77</v>
      </c>
      <c r="B77" s="97"/>
      <c r="C77" s="80" t="s">
        <v>16</v>
      </c>
      <c r="D77" s="80" t="s">
        <v>78</v>
      </c>
      <c r="E77" s="86" t="s">
        <v>1</v>
      </c>
    </row>
    <row r="78" spans="1:5" ht="15" x14ac:dyDescent="0.2">
      <c r="A78" s="101"/>
      <c r="B78" s="99"/>
      <c r="C78" s="87">
        <f>E78-D78</f>
        <v>3806.5</v>
      </c>
      <c r="D78" s="19">
        <f>E78-B70</f>
        <v>675</v>
      </c>
      <c r="E78" s="86">
        <f>SUM(E72:E77)</f>
        <v>4481.5</v>
      </c>
    </row>
    <row r="80" spans="1:5" ht="13.5" thickBot="1" x14ac:dyDescent="0.25"/>
    <row r="81" spans="1:5" s="66" customFormat="1" ht="16.5" thickTop="1" thickBot="1" x14ac:dyDescent="0.25">
      <c r="A81" s="63"/>
      <c r="B81" s="64"/>
      <c r="C81" s="67" t="s">
        <v>44</v>
      </c>
      <c r="D81" s="68"/>
      <c r="E81" s="65">
        <f>SUM(E78,E67)</f>
        <v>45516.31</v>
      </c>
    </row>
    <row r="82" spans="1:5" ht="13.5" thickTop="1" x14ac:dyDescent="0.2"/>
  </sheetData>
  <mergeCells count="5">
    <mergeCell ref="A38:B39"/>
    <mergeCell ref="A47:B48"/>
    <mergeCell ref="A55:B56"/>
    <mergeCell ref="A63:B64"/>
    <mergeCell ref="A77:B78"/>
  </mergeCells>
  <phoneticPr fontId="4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E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O25"/>
  <sheetViews>
    <sheetView tabSelected="1" workbookViewId="0">
      <selection activeCell="E10" sqref="E10"/>
    </sheetView>
  </sheetViews>
  <sheetFormatPr defaultRowHeight="14.25" x14ac:dyDescent="0.2"/>
  <cols>
    <col min="1" max="1" width="47.42578125" style="7" customWidth="1"/>
    <col min="2" max="2" width="11.7109375" style="12" customWidth="1"/>
    <col min="3" max="3" width="14.5703125" style="5" customWidth="1"/>
    <col min="4" max="4" width="14.42578125" style="5" customWidth="1"/>
    <col min="5" max="16384" width="9.140625" style="39"/>
  </cols>
  <sheetData>
    <row r="1" spans="1:15" s="16" customFormat="1" ht="23.25" x14ac:dyDescent="0.2">
      <c r="A1" s="3" t="s">
        <v>5</v>
      </c>
      <c r="B1" s="24"/>
      <c r="C1" s="3"/>
      <c r="D1" s="75"/>
    </row>
    <row r="3" spans="1:15" ht="15" x14ac:dyDescent="0.2">
      <c r="B3" s="38" t="s">
        <v>16</v>
      </c>
      <c r="C3" s="38" t="s">
        <v>50</v>
      </c>
      <c r="D3" s="38" t="s">
        <v>23</v>
      </c>
    </row>
    <row r="4" spans="1:15" ht="15" x14ac:dyDescent="0.25">
      <c r="A4" s="6" t="s">
        <v>35</v>
      </c>
      <c r="B4" s="37">
        <f>MOF!F4</f>
        <v>8278.8412499999995</v>
      </c>
      <c r="C4" s="37">
        <f>MOF!F6</f>
        <v>2271.14</v>
      </c>
      <c r="D4" s="37">
        <f>SUM(B4:C4)</f>
        <v>10549.981249999999</v>
      </c>
    </row>
    <row r="6" spans="1:15" ht="15" x14ac:dyDescent="0.25">
      <c r="A6" s="25" t="s">
        <v>43</v>
      </c>
      <c r="B6" s="43"/>
      <c r="C6" s="43"/>
      <c r="D6" s="44"/>
    </row>
    <row r="7" spans="1:15" x14ac:dyDescent="0.2">
      <c r="A7" s="9" t="s">
        <v>0</v>
      </c>
      <c r="B7" s="8" t="s">
        <v>3</v>
      </c>
      <c r="C7" s="8" t="s">
        <v>2</v>
      </c>
      <c r="D7" s="8" t="s">
        <v>1</v>
      </c>
    </row>
    <row r="8" spans="1:15" ht="42.75" x14ac:dyDescent="0.2">
      <c r="A8" s="10" t="s">
        <v>62</v>
      </c>
      <c r="B8" s="8">
        <v>4</v>
      </c>
      <c r="C8" s="14">
        <v>750</v>
      </c>
      <c r="D8" s="14">
        <f t="shared" ref="D8:D13" si="0">PRODUCT(B8:C8)</f>
        <v>3000</v>
      </c>
    </row>
    <row r="9" spans="1:15" ht="42.75" customHeight="1" x14ac:dyDescent="0.2">
      <c r="A9" s="10" t="s">
        <v>79</v>
      </c>
      <c r="B9" s="8">
        <v>1</v>
      </c>
      <c r="C9" s="14">
        <v>578.84</v>
      </c>
      <c r="D9" s="14">
        <f t="shared" si="0"/>
        <v>578.84</v>
      </c>
      <c r="E9" s="102" t="s">
        <v>84</v>
      </c>
      <c r="F9" s="103"/>
      <c r="G9" s="103"/>
      <c r="H9" s="103"/>
      <c r="I9" s="95"/>
      <c r="J9" s="94"/>
      <c r="K9" s="94"/>
      <c r="L9" s="94"/>
      <c r="M9" s="94"/>
      <c r="N9" s="94"/>
      <c r="O9" s="94"/>
    </row>
    <row r="10" spans="1:15" ht="28.5" x14ac:dyDescent="0.2">
      <c r="A10" s="11" t="s">
        <v>65</v>
      </c>
      <c r="B10" s="8">
        <v>2</v>
      </c>
      <c r="C10" s="14">
        <v>800</v>
      </c>
      <c r="D10" s="14">
        <f t="shared" si="0"/>
        <v>1600</v>
      </c>
    </row>
    <row r="11" spans="1:15" ht="42.75" x14ac:dyDescent="0.2">
      <c r="A11" s="11" t="s">
        <v>64</v>
      </c>
      <c r="B11" s="8">
        <v>2</v>
      </c>
      <c r="C11" s="14">
        <v>250</v>
      </c>
      <c r="D11" s="14">
        <f t="shared" si="0"/>
        <v>500</v>
      </c>
    </row>
    <row r="12" spans="1:15" ht="28.5" x14ac:dyDescent="0.2">
      <c r="A12" s="11" t="s">
        <v>63</v>
      </c>
      <c r="B12" s="8">
        <v>2</v>
      </c>
      <c r="C12" s="14">
        <v>250</v>
      </c>
      <c r="D12" s="14">
        <f t="shared" si="0"/>
        <v>500</v>
      </c>
    </row>
    <row r="13" spans="1:15" ht="42.75" x14ac:dyDescent="0.2">
      <c r="A13" s="11" t="s">
        <v>69</v>
      </c>
      <c r="B13" s="8">
        <v>6</v>
      </c>
      <c r="C13" s="14">
        <v>350</v>
      </c>
      <c r="D13" s="14">
        <f t="shared" si="0"/>
        <v>2100</v>
      </c>
    </row>
    <row r="14" spans="1:15" ht="15" x14ac:dyDescent="0.2">
      <c r="A14" s="42"/>
      <c r="B14" s="42"/>
      <c r="C14" s="41" t="s">
        <v>54</v>
      </c>
      <c r="D14" s="15">
        <f>SUM(D8:D13)</f>
        <v>8278.84</v>
      </c>
    </row>
    <row r="15" spans="1:15" ht="15" x14ac:dyDescent="0.2">
      <c r="A15" s="18"/>
      <c r="B15" s="18"/>
      <c r="C15" s="18"/>
      <c r="D15" s="36"/>
    </row>
    <row r="16" spans="1:15" ht="15" x14ac:dyDescent="0.2">
      <c r="A16" s="18"/>
      <c r="B16" s="18"/>
      <c r="C16" s="18"/>
      <c r="D16" s="36"/>
    </row>
    <row r="17" spans="1:4" ht="15" x14ac:dyDescent="0.2">
      <c r="A17" s="18"/>
      <c r="B17" s="18"/>
      <c r="C17" s="18"/>
      <c r="D17" s="36"/>
    </row>
    <row r="19" spans="1:4" ht="15" x14ac:dyDescent="0.25">
      <c r="A19" s="25" t="s">
        <v>36</v>
      </c>
      <c r="B19" s="92">
        <f>C4</f>
        <v>2271.14</v>
      </c>
      <c r="C19" s="43"/>
      <c r="D19" s="44"/>
    </row>
    <row r="20" spans="1:4" x14ac:dyDescent="0.2">
      <c r="A20" s="9" t="s">
        <v>0</v>
      </c>
      <c r="B20" s="8" t="s">
        <v>3</v>
      </c>
      <c r="C20" s="8" t="s">
        <v>2</v>
      </c>
      <c r="D20" s="8" t="s">
        <v>1</v>
      </c>
    </row>
    <row r="21" spans="1:4" ht="28.5" x14ac:dyDescent="0.2">
      <c r="A21" s="10" t="s">
        <v>49</v>
      </c>
      <c r="B21" s="8">
        <v>1</v>
      </c>
      <c r="C21" s="14">
        <v>721.14</v>
      </c>
      <c r="D21" s="14">
        <f>PRODUCT(B21:C21)</f>
        <v>721.14</v>
      </c>
    </row>
    <row r="22" spans="1:4" ht="42.75" x14ac:dyDescent="0.2">
      <c r="A22" s="11" t="s">
        <v>68</v>
      </c>
      <c r="B22" s="8">
        <v>3</v>
      </c>
      <c r="C22" s="14">
        <v>250</v>
      </c>
      <c r="D22" s="14">
        <f>PRODUCT(B22:C22)</f>
        <v>750</v>
      </c>
    </row>
    <row r="23" spans="1:4" ht="57" x14ac:dyDescent="0.2">
      <c r="A23" s="11" t="s">
        <v>83</v>
      </c>
      <c r="B23" s="8">
        <v>2</v>
      </c>
      <c r="C23" s="14">
        <v>250</v>
      </c>
      <c r="D23" s="14">
        <f>PRODUCT(B23:C23)</f>
        <v>500</v>
      </c>
    </row>
    <row r="24" spans="1:4" ht="28.5" x14ac:dyDescent="0.2">
      <c r="A24" s="10" t="s">
        <v>80</v>
      </c>
      <c r="B24" s="8">
        <v>2</v>
      </c>
      <c r="C24" s="14">
        <v>150</v>
      </c>
      <c r="D24" s="14">
        <f>PRODUCT(B24:C24)</f>
        <v>300</v>
      </c>
    </row>
    <row r="25" spans="1:4" ht="15" x14ac:dyDescent="0.25">
      <c r="A25" s="26"/>
      <c r="B25" s="26"/>
      <c r="C25" s="41" t="s">
        <v>54</v>
      </c>
      <c r="D25" s="17">
        <f>SUM(D21:D24)</f>
        <v>2271.14</v>
      </c>
    </row>
  </sheetData>
  <mergeCells count="1">
    <mergeCell ref="E9:H9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MOF</vt:lpstr>
      <vt:lpstr>DOCENTI</vt:lpstr>
      <vt:lpstr>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Francesca Vanoli</cp:lastModifiedBy>
  <cp:lastPrinted>2021-10-07T07:08:58Z</cp:lastPrinted>
  <dcterms:created xsi:type="dcterms:W3CDTF">2015-10-08T07:33:04Z</dcterms:created>
  <dcterms:modified xsi:type="dcterms:W3CDTF">2021-10-07T09:58:05Z</dcterms:modified>
</cp:coreProperties>
</file>